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720" windowHeight="13140"/>
  </bookViews>
  <sheets>
    <sheet name="Ес. 6 1-35" sheetId="5" r:id="rId1"/>
    <sheet name="Ес. 6 36-55" sheetId="6" r:id="rId2"/>
    <sheet name="Ес.6 56-90" sheetId="7" r:id="rId3"/>
    <sheet name="Ес. 6 91-110" sheetId="8" r:id="rId4"/>
    <sheet name="Ес.6 111-130" sheetId="9" r:id="rId5"/>
    <sheet name="Ес. 6 131-165" sheetId="10" r:id="rId6"/>
    <sheet name="Ес.6 166-185" sheetId="11" r:id="rId7"/>
    <sheet name="Ес. 6 186-220" sheetId="12" r:id="rId8"/>
    <sheet name="Ес.6 221-240" sheetId="13" r:id="rId9"/>
    <sheet name="Ес.6 241-260" sheetId="14" r:id="rId10"/>
    <sheet name="Ес.6 261-295" sheetId="15" r:id="rId11"/>
    <sheet name="Ес.6 296-315" sheetId="16" r:id="rId12"/>
    <sheet name="Ес.6 351-370" sheetId="18" r:id="rId13"/>
    <sheet name="Ес.6 316-350" sheetId="17" r:id="rId14"/>
    <sheet name="Ес. 6 371-390" sheetId="19" r:id="rId15"/>
    <sheet name="Ес.6 391-425" sheetId="20" r:id="rId16"/>
    <sheet name="Ес.6 426-460" sheetId="22" r:id="rId1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2" l="1"/>
  <c r="E30" i="22"/>
  <c r="E29" i="22"/>
  <c r="E28" i="22"/>
  <c r="E27" i="22"/>
  <c r="E26" i="22"/>
  <c r="E25" i="22"/>
  <c r="E24" i="22"/>
  <c r="E23" i="22"/>
  <c r="D22" i="22"/>
  <c r="E22" i="22" s="1"/>
  <c r="E21" i="22"/>
  <c r="E20" i="22"/>
  <c r="D19" i="22"/>
  <c r="E19" i="22" s="1"/>
  <c r="E18" i="22"/>
  <c r="E17" i="22"/>
  <c r="E16" i="22"/>
  <c r="E15" i="22"/>
  <c r="D15" i="22"/>
  <c r="E14" i="22"/>
  <c r="E13" i="22"/>
  <c r="E12" i="22"/>
  <c r="E11" i="22"/>
  <c r="E10" i="22"/>
  <c r="D10" i="22"/>
  <c r="E9" i="22"/>
  <c r="E8" i="22"/>
  <c r="E7" i="22"/>
  <c r="D7" i="22"/>
  <c r="E6" i="22"/>
  <c r="D6" i="22"/>
  <c r="D32" i="22" s="1"/>
  <c r="E24" i="20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6" i="19"/>
  <c r="E6" i="20"/>
  <c r="E31" i="20"/>
  <c r="E30" i="20"/>
  <c r="E29" i="20"/>
  <c r="E28" i="20"/>
  <c r="E27" i="20"/>
  <c r="E26" i="20"/>
  <c r="E25" i="20"/>
  <c r="E23" i="20"/>
  <c r="E22" i="20"/>
  <c r="D22" i="20"/>
  <c r="E21" i="20"/>
  <c r="E20" i="20"/>
  <c r="E19" i="20"/>
  <c r="D19" i="20"/>
  <c r="E18" i="20"/>
  <c r="E17" i="20"/>
  <c r="E16" i="20"/>
  <c r="D15" i="20"/>
  <c r="E15" i="20" s="1"/>
  <c r="E14" i="20"/>
  <c r="E13" i="20"/>
  <c r="E12" i="20"/>
  <c r="E11" i="20"/>
  <c r="D10" i="20"/>
  <c r="E10" i="20" s="1"/>
  <c r="E9" i="20"/>
  <c r="E8" i="20"/>
  <c r="D7" i="20"/>
  <c r="E7" i="20" s="1"/>
  <c r="D6" i="20"/>
  <c r="E31" i="19"/>
  <c r="D22" i="19"/>
  <c r="D19" i="19"/>
  <c r="D15" i="19"/>
  <c r="D10" i="19"/>
  <c r="D7" i="19"/>
  <c r="D6" i="19"/>
  <c r="E31" i="18"/>
  <c r="E30" i="18"/>
  <c r="E29" i="18"/>
  <c r="E28" i="18"/>
  <c r="E27" i="18"/>
  <c r="E26" i="18"/>
  <c r="E25" i="18"/>
  <c r="E24" i="18"/>
  <c r="E23" i="18"/>
  <c r="D22" i="18"/>
  <c r="E22" i="18" s="1"/>
  <c r="E21" i="18"/>
  <c r="E20" i="18"/>
  <c r="D19" i="18"/>
  <c r="E19" i="18" s="1"/>
  <c r="E18" i="18"/>
  <c r="E17" i="18"/>
  <c r="E16" i="18"/>
  <c r="E15" i="18"/>
  <c r="D15" i="18"/>
  <c r="E14" i="18"/>
  <c r="E13" i="18"/>
  <c r="E12" i="18"/>
  <c r="E11" i="18"/>
  <c r="E10" i="18"/>
  <c r="D10" i="18"/>
  <c r="E9" i="18"/>
  <c r="E8" i="18"/>
  <c r="E7" i="18"/>
  <c r="D7" i="18"/>
  <c r="E6" i="18"/>
  <c r="D6" i="18"/>
  <c r="D32" i="18" s="1"/>
  <c r="F38" i="17"/>
  <c r="F32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6" i="17"/>
  <c r="E31" i="17"/>
  <c r="D22" i="17"/>
  <c r="D19" i="17"/>
  <c r="D15" i="17"/>
  <c r="D10" i="17"/>
  <c r="D7" i="17"/>
  <c r="F38" i="16"/>
  <c r="F32" i="16"/>
  <c r="E32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6" i="16"/>
  <c r="D22" i="16"/>
  <c r="D19" i="16"/>
  <c r="D15" i="16"/>
  <c r="D10" i="16"/>
  <c r="D7" i="16"/>
  <c r="F38" i="15"/>
  <c r="F32" i="15"/>
  <c r="E32" i="15"/>
  <c r="E31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6" i="15"/>
  <c r="D22" i="15"/>
  <c r="D19" i="15"/>
  <c r="D15" i="15"/>
  <c r="D10" i="15"/>
  <c r="D7" i="15"/>
  <c r="E31" i="14"/>
  <c r="E30" i="14"/>
  <c r="E29" i="14"/>
  <c r="E28" i="14"/>
  <c r="E27" i="14"/>
  <c r="E26" i="14"/>
  <c r="E25" i="14"/>
  <c r="E24" i="14"/>
  <c r="E23" i="14"/>
  <c r="D22" i="14"/>
  <c r="E22" i="14" s="1"/>
  <c r="E21" i="14"/>
  <c r="E20" i="14"/>
  <c r="D19" i="14"/>
  <c r="E19" i="14" s="1"/>
  <c r="E18" i="14"/>
  <c r="E17" i="14"/>
  <c r="E16" i="14"/>
  <c r="E15" i="14"/>
  <c r="D15" i="14"/>
  <c r="E14" i="14"/>
  <c r="E13" i="14"/>
  <c r="E12" i="14"/>
  <c r="E11" i="14"/>
  <c r="E10" i="14"/>
  <c r="D10" i="14"/>
  <c r="E9" i="14"/>
  <c r="E8" i="14"/>
  <c r="E7" i="14"/>
  <c r="D7" i="14"/>
  <c r="E6" i="14"/>
  <c r="D6" i="14"/>
  <c r="D32" i="14" s="1"/>
  <c r="E37" i="13"/>
  <c r="E32" i="13"/>
  <c r="E24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5" i="13"/>
  <c r="E26" i="13"/>
  <c r="E27" i="13"/>
  <c r="E28" i="13"/>
  <c r="E29" i="13"/>
  <c r="E30" i="13"/>
  <c r="E6" i="13"/>
  <c r="D32" i="13"/>
  <c r="E31" i="13"/>
  <c r="D22" i="13"/>
  <c r="D19" i="13"/>
  <c r="D15" i="13"/>
  <c r="D10" i="13"/>
  <c r="D7" i="13"/>
  <c r="F38" i="12"/>
  <c r="F32" i="12"/>
  <c r="E35" i="12"/>
  <c r="E32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6" i="12"/>
  <c r="E31" i="12"/>
  <c r="E30" i="12"/>
  <c r="E29" i="12"/>
  <c r="E28" i="12"/>
  <c r="E27" i="12"/>
  <c r="E26" i="12"/>
  <c r="E25" i="12"/>
  <c r="D22" i="12"/>
  <c r="D19" i="12"/>
  <c r="D15" i="12"/>
  <c r="D10" i="12"/>
  <c r="D7" i="12"/>
  <c r="D33" i="22" l="1"/>
  <c r="E32" i="22"/>
  <c r="D32" i="20"/>
  <c r="D32" i="19"/>
  <c r="D33" i="18"/>
  <c r="E32" i="18"/>
  <c r="D6" i="17"/>
  <c r="D6" i="16"/>
  <c r="D6" i="15"/>
  <c r="D32" i="15" s="1"/>
  <c r="D33" i="14"/>
  <c r="E32" i="14"/>
  <c r="D6" i="13"/>
  <c r="D6" i="12"/>
  <c r="F38" i="11"/>
  <c r="F32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6" i="11"/>
  <c r="D35" i="22" l="1"/>
  <c r="E33" i="22"/>
  <c r="E32" i="20"/>
  <c r="D33" i="20"/>
  <c r="E32" i="19"/>
  <c r="D33" i="19"/>
  <c r="D35" i="18"/>
  <c r="E33" i="18"/>
  <c r="D32" i="17"/>
  <c r="E32" i="17" s="1"/>
  <c r="D32" i="16"/>
  <c r="D33" i="15"/>
  <c r="E33" i="15" s="1"/>
  <c r="D35" i="15"/>
  <c r="D35" i="14"/>
  <c r="E33" i="14"/>
  <c r="D32" i="12"/>
  <c r="E31" i="11"/>
  <c r="E30" i="11"/>
  <c r="E29" i="11"/>
  <c r="E28" i="11"/>
  <c r="E27" i="11"/>
  <c r="E26" i="11"/>
  <c r="E25" i="11"/>
  <c r="D22" i="11"/>
  <c r="D19" i="11"/>
  <c r="D15" i="11"/>
  <c r="D10" i="11"/>
  <c r="D7" i="11"/>
  <c r="D6" i="11"/>
  <c r="F38" i="10"/>
  <c r="F32" i="10"/>
  <c r="E37" i="10"/>
  <c r="E35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6" i="10"/>
  <c r="D22" i="10"/>
  <c r="D19" i="10"/>
  <c r="D15" i="10"/>
  <c r="D10" i="10"/>
  <c r="D7" i="10"/>
  <c r="F32" i="9"/>
  <c r="F38" i="9"/>
  <c r="E32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6" i="9"/>
  <c r="F38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6" i="8"/>
  <c r="E32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6" i="7"/>
  <c r="F38" i="7"/>
  <c r="F37" i="6"/>
  <c r="E32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6" i="6"/>
  <c r="D33" i="6"/>
  <c r="E24" i="5"/>
  <c r="E7" i="5"/>
  <c r="E8" i="5"/>
  <c r="E9" i="5"/>
  <c r="E10" i="5"/>
  <c r="E11" i="5"/>
  <c r="E12" i="5"/>
  <c r="E14" i="5"/>
  <c r="E15" i="5"/>
  <c r="E16" i="5"/>
  <c r="E17" i="5"/>
  <c r="E18" i="5"/>
  <c r="E19" i="5"/>
  <c r="E20" i="5"/>
  <c r="E21" i="5"/>
  <c r="E22" i="5"/>
  <c r="E23" i="5"/>
  <c r="E26" i="5"/>
  <c r="E6" i="5"/>
  <c r="E32" i="5"/>
  <c r="D33" i="5"/>
  <c r="D32" i="5"/>
  <c r="D37" i="22" l="1"/>
  <c r="D38" i="22" s="1"/>
  <c r="D36" i="22"/>
  <c r="E35" i="22"/>
  <c r="E33" i="20"/>
  <c r="D35" i="20"/>
  <c r="E33" i="19"/>
  <c r="D35" i="19"/>
  <c r="D37" i="18"/>
  <c r="D38" i="18" s="1"/>
  <c r="D36" i="18"/>
  <c r="E35" i="18"/>
  <c r="D33" i="17"/>
  <c r="E33" i="17" s="1"/>
  <c r="D33" i="16"/>
  <c r="E33" i="16" s="1"/>
  <c r="D36" i="15"/>
  <c r="D37" i="15" s="1"/>
  <c r="D38" i="15" s="1"/>
  <c r="E35" i="15"/>
  <c r="D37" i="14"/>
  <c r="D38" i="14" s="1"/>
  <c r="D36" i="14"/>
  <c r="E35" i="14"/>
  <c r="D33" i="13"/>
  <c r="E33" i="13" s="1"/>
  <c r="D33" i="12"/>
  <c r="D32" i="11"/>
  <c r="D6" i="10"/>
  <c r="E31" i="9"/>
  <c r="E30" i="9"/>
  <c r="E29" i="9"/>
  <c r="E28" i="9"/>
  <c r="E27" i="9"/>
  <c r="E26" i="9"/>
  <c r="E25" i="9"/>
  <c r="D22" i="9"/>
  <c r="D19" i="9"/>
  <c r="D15" i="9"/>
  <c r="D10" i="9"/>
  <c r="D7" i="9"/>
  <c r="E37" i="22" l="1"/>
  <c r="E38" i="22" s="1"/>
  <c r="E36" i="22"/>
  <c r="E35" i="20"/>
  <c r="D37" i="20"/>
  <c r="D38" i="20" s="1"/>
  <c r="D36" i="20"/>
  <c r="E35" i="19"/>
  <c r="D37" i="19"/>
  <c r="D38" i="19" s="1"/>
  <c r="D36" i="19"/>
  <c r="E37" i="18"/>
  <c r="E38" i="18" s="1"/>
  <c r="E36" i="18"/>
  <c r="D35" i="17"/>
  <c r="E35" i="17" s="1"/>
  <c r="D35" i="16"/>
  <c r="E35" i="16" s="1"/>
  <c r="E36" i="15"/>
  <c r="E37" i="15" s="1"/>
  <c r="E38" i="15" s="1"/>
  <c r="E36" i="14"/>
  <c r="E37" i="14" s="1"/>
  <c r="E38" i="14" s="1"/>
  <c r="D35" i="13"/>
  <c r="E35" i="13" s="1"/>
  <c r="E33" i="12"/>
  <c r="D35" i="12"/>
  <c r="E32" i="11"/>
  <c r="D33" i="11"/>
  <c r="D32" i="10"/>
  <c r="E32" i="10" s="1"/>
  <c r="D6" i="9"/>
  <c r="E31" i="8"/>
  <c r="E30" i="8"/>
  <c r="E29" i="8"/>
  <c r="E28" i="8"/>
  <c r="E27" i="8"/>
  <c r="E26" i="8"/>
  <c r="E25" i="8"/>
  <c r="D22" i="8"/>
  <c r="D19" i="8"/>
  <c r="D15" i="8"/>
  <c r="D10" i="8"/>
  <c r="D7" i="8"/>
  <c r="E31" i="7"/>
  <c r="D22" i="7"/>
  <c r="D19" i="7"/>
  <c r="D15" i="7"/>
  <c r="D10" i="7"/>
  <c r="D7" i="7"/>
  <c r="E31" i="6"/>
  <c r="E30" i="6"/>
  <c r="E29" i="6"/>
  <c r="E28" i="6"/>
  <c r="E27" i="6"/>
  <c r="E26" i="6"/>
  <c r="E25" i="6"/>
  <c r="D22" i="6"/>
  <c r="D19" i="6"/>
  <c r="D15" i="6"/>
  <c r="D10" i="6"/>
  <c r="D7" i="6"/>
  <c r="D22" i="5"/>
  <c r="E36" i="20" l="1"/>
  <c r="E37" i="20" s="1"/>
  <c r="E38" i="20" s="1"/>
  <c r="E36" i="19"/>
  <c r="E37" i="19" s="1"/>
  <c r="E38" i="19" s="1"/>
  <c r="D36" i="17"/>
  <c r="D37" i="17" s="1"/>
  <c r="D38" i="17" s="1"/>
  <c r="E36" i="17"/>
  <c r="E37" i="17" s="1"/>
  <c r="E38" i="17" s="1"/>
  <c r="D36" i="16"/>
  <c r="D37" i="16" s="1"/>
  <c r="D38" i="16" s="1"/>
  <c r="E36" i="16"/>
  <c r="E37" i="16" s="1"/>
  <c r="E38" i="16" s="1"/>
  <c r="D36" i="13"/>
  <c r="D37" i="13" s="1"/>
  <c r="D38" i="13" s="1"/>
  <c r="E36" i="13"/>
  <c r="E38" i="13" s="1"/>
  <c r="D36" i="12"/>
  <c r="D37" i="12" s="1"/>
  <c r="D38" i="12" s="1"/>
  <c r="E33" i="11"/>
  <c r="D35" i="11"/>
  <c r="D33" i="10"/>
  <c r="E33" i="10" s="1"/>
  <c r="D32" i="9"/>
  <c r="D6" i="8"/>
  <c r="D6" i="7"/>
  <c r="D6" i="6"/>
  <c r="D19" i="5"/>
  <c r="D15" i="5"/>
  <c r="D10" i="5"/>
  <c r="D7" i="5"/>
  <c r="E36" i="12" l="1"/>
  <c r="E37" i="12" s="1"/>
  <c r="E38" i="12" s="1"/>
  <c r="E35" i="11"/>
  <c r="D37" i="11"/>
  <c r="D38" i="11" s="1"/>
  <c r="D36" i="11"/>
  <c r="D35" i="10"/>
  <c r="D33" i="9"/>
  <c r="E33" i="9" s="1"/>
  <c r="D32" i="8"/>
  <c r="D32" i="7"/>
  <c r="D32" i="6"/>
  <c r="D6" i="5"/>
  <c r="E36" i="11" l="1"/>
  <c r="E37" i="11" s="1"/>
  <c r="E38" i="11" s="1"/>
  <c r="D36" i="10"/>
  <c r="D37" i="10" s="1"/>
  <c r="D38" i="10" s="1"/>
  <c r="E36" i="10"/>
  <c r="E38" i="10" s="1"/>
  <c r="D35" i="9"/>
  <c r="D36" i="9" s="1"/>
  <c r="D37" i="9" s="1"/>
  <c r="D38" i="9" s="1"/>
  <c r="E32" i="8"/>
  <c r="D33" i="8"/>
  <c r="E33" i="8" s="1"/>
  <c r="F32" i="8"/>
  <c r="F32" i="7"/>
  <c r="F32" i="6"/>
  <c r="E35" i="9"/>
  <c r="D33" i="7"/>
  <c r="E33" i="7" s="1"/>
  <c r="E33" i="6"/>
  <c r="F32" i="5" l="1"/>
  <c r="E36" i="9"/>
  <c r="E37" i="9" s="1"/>
  <c r="E38" i="9" s="1"/>
  <c r="D35" i="8"/>
  <c r="E35" i="8" s="1"/>
  <c r="D35" i="7"/>
  <c r="E35" i="7" s="1"/>
  <c r="D35" i="6"/>
  <c r="E35" i="6" s="1"/>
  <c r="E36" i="7" l="1"/>
  <c r="E37" i="7" s="1"/>
  <c r="E38" i="7" s="1"/>
  <c r="E36" i="6"/>
  <c r="E37" i="6" s="1"/>
  <c r="E38" i="6" s="1"/>
  <c r="D35" i="5"/>
  <c r="E33" i="5"/>
  <c r="D36" i="8"/>
  <c r="D37" i="8" s="1"/>
  <c r="D38" i="8" s="1"/>
  <c r="E36" i="8"/>
  <c r="D36" i="7"/>
  <c r="D37" i="7" s="1"/>
  <c r="D38" i="7" s="1"/>
  <c r="D36" i="6"/>
  <c r="D37" i="6" s="1"/>
  <c r="D38" i="6" s="1"/>
  <c r="E37" i="8" l="1"/>
  <c r="E38" i="8" s="1"/>
  <c r="E35" i="5"/>
  <c r="D36" i="5"/>
  <c r="D37" i="5" s="1"/>
  <c r="D38" i="5" s="1"/>
  <c r="E36" i="5" l="1"/>
  <c r="E37" i="5" s="1"/>
  <c r="E38" i="5" s="1"/>
  <c r="F38" i="5" s="1"/>
</calcChain>
</file>

<file path=xl/sharedStrings.xml><?xml version="1.0" encoding="utf-8"?>
<sst xmlns="http://schemas.openxmlformats.org/spreadsheetml/2006/main" count="1253" uniqueCount="100">
  <si>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</si>
  <si>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</si>
  <si>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</si>
  <si>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</si>
  <si>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</si>
  <si>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</si>
  <si>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</si>
  <si>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</si>
  <si>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</si>
  <si>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</si>
  <si>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</si>
  <si>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</si>
  <si>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</si>
  <si>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</si>
  <si>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</si>
  <si>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</si>
  <si>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</si>
  <si>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</si>
  <si>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</si>
  <si>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</si>
  <si>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</si>
  <si>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</si>
  <si>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</si>
  <si>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</si>
  <si>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</si>
  <si>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</si>
  <si>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</si>
  <si>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</si>
  <si>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</si>
  <si>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</si>
  <si>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</si>
  <si>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</si>
  <si>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</si>
  <si>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</si>
  <si>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</si>
  <si>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</si>
  <si>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</si>
  <si>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</si>
  <si>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</si>
  <si>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</si>
  <si>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</si>
  <si>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</si>
  <si>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</si>
  <si>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</si>
  <si>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</si>
  <si>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</si>
  <si>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</si>
  <si>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</si>
  <si>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</si>
  <si>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</si>
  <si>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</si>
  <si>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</si>
  <si>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</si>
  <si>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</si>
  <si>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</si>
  <si>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</si>
  <si>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</si>
  <si>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</si>
  <si>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</si>
  <si>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</si>
  <si>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</si>
  <si>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</si>
  <si>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</si>
  <si>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</si>
  <si>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</si>
  <si>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</si>
  <si>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</si>
  <si>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Ессенська, 6 кв. 36-55   д. 32/25</t>
  </si>
  <si>
    <t>Розрахунок внесків за встановлення вузла комерційного обліку гарячого водопостачання за адресою: Ессенська, 6 кв. 56-90   д. 40/32</t>
  </si>
  <si>
    <t>Розрахунок внесків за встановлення вузла комерційного обліку гарячого водопостачання за адресою: Ессенська, 6 кв. 91-110   д. 32/25</t>
  </si>
  <si>
    <t>Розрахунок внесків за встановлення вузла комерційного обліку гарячого водопостачання за адресою: Ессенська, 6 кв. 111-130  д. 40/32</t>
  </si>
  <si>
    <t>Розрахунок внесків за встановлення вузла комерційного обліку гарячого водопостачання за адресою: Ессенська, 6 кв. 131-165  д. 32/32</t>
  </si>
  <si>
    <t>Розрахунок внесків за встановлення вузла комерційного обліку гарячого водопостачання за адресою: Ессенська, 6 кв. 166-185  д. 32/32</t>
  </si>
  <si>
    <t>Розрахунок внесків за встановлення вузла комерційного обліку гарячого водопостачання за адресою: Ессенська, 6 кв. 186-220 д. 40/32</t>
  </si>
  <si>
    <t>Розрахунок внесків за встановлення вузла комерційного обліку гарячого водопостачання за адресою: Ессенська, 6 кв. 221-240 д. 32/32</t>
  </si>
  <si>
    <t>Розрахунок внесків за встановлення вузла комерційного обліку гарячого водопостачання за адресою: Ессенська, 6 кв. 241-260 д. 32/32</t>
  </si>
  <si>
    <t>Розрахунок внесків за встановлення вузла комерційного обліку гарячого водопостачання за адресою: Ессенська, 6 кв. 261-295 д. 40/32</t>
  </si>
  <si>
    <t>Розрахунок внесків за встановлення вузла комерційного обліку гарячого водопостачання за адресою: Ессенська, 6 кв. 296-315 д. 40/25</t>
  </si>
  <si>
    <t>Змінні загальновироб-ничі та постійні розподіленні витрати усього, у т.ч.:</t>
  </si>
  <si>
    <t>Розрахунок внесків за встановлення вузла комерційного обліку гарячого водопостачання за адресою: Ессенська, 6 кв. 316-350 д. 40/32</t>
  </si>
  <si>
    <t>Розрахунок внесків за встановлення вузла комерційного обліку гарячого водопостачання за адресою: Ессенська, 6 кв. 351-370 д. 40/25</t>
  </si>
  <si>
    <t>Розрахунок внесків за встановлення вузла комерційного обліку гарячого водопостачання за адресою: Ессенська, 6 кв. 371-390 д. 40/32</t>
  </si>
  <si>
    <t>Розрахунок внесків за встановлення вузла комерційного обліку гарячого водопостачання за адресою: Ессенська, 6 кв. 391-425 д. 40/32</t>
  </si>
  <si>
    <t>Розрахунок внесків за встановлення вузла комерційного обліку гарячого водопостачання за адресою: Ессенська, 6 кв. 426-460   д.40/40</t>
  </si>
  <si>
    <t>Вартість встановлення вузла (вузлів) комерційного обліку гарячого водопостачання</t>
  </si>
  <si>
    <r>
      <t>Додаток</t>
    </r>
    <r>
      <rPr>
        <sz val="11"/>
        <color rgb="FFFF0000"/>
        <rFont val="Times New Roman"/>
        <family val="1"/>
        <charset val="204"/>
      </rPr>
      <t xml:space="preserve"> 6</t>
    </r>
    <r>
      <rPr>
        <sz val="11"/>
        <color theme="1"/>
        <rFont val="Times New Roman"/>
        <family val="1"/>
        <charset val="204"/>
      </rPr>
      <t xml:space="preserve">                                  до рішення виконавчого комітету міської ради </t>
    </r>
  </si>
  <si>
    <r>
      <t xml:space="preserve">Структура внеску за встановлення вузла комерційного обліку гарячого водопостачання у будинкупо вул. Ессенська, 6 кв. 1-35   </t>
    </r>
    <r>
      <rPr>
        <b/>
        <sz val="14"/>
        <color rgb="FFFF0000"/>
        <rFont val="Times New Roman"/>
        <family val="1"/>
        <charset val="204"/>
      </rPr>
      <t>д.40/40</t>
    </r>
  </si>
  <si>
    <t>Прямі матеріальні витрати, усього, в т. ч.:</t>
  </si>
  <si>
    <t>Інші прямі витрати, усього в т.ч.:</t>
  </si>
  <si>
    <t>Змінні загальновиробничі та постійні розподіленні витрати усього, в т.ч.:</t>
  </si>
  <si>
    <t>Витрати на збут, в т.ч :</t>
  </si>
  <si>
    <t>Інші операційні витрати</t>
  </si>
  <si>
    <t xml:space="preserve">ПДВ </t>
  </si>
  <si>
    <t>усього на будинок,  грн.</t>
  </si>
  <si>
    <t>приміщення, грн.</t>
  </si>
  <si>
    <t>Керуючий справами виконавчого комітету міської ради                                      Наталія ШАБЕЛЬНИК</t>
  </si>
  <si>
    <t>Планова виробнича собівартість, усього, в т.ч.:</t>
  </si>
  <si>
    <t>Прямі витрати на оплату праці, усього, в т.ч.:</t>
  </si>
  <si>
    <t xml:space="preserve">Адміністративні витрати, усього, в т. ч.: </t>
  </si>
  <si>
    <t>Плановий прибуток, усього,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</si>
</sst>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₴_-;\-* #,##0_₴_-;_-* &quot;-&quot;_₴_-;_-@_-"/>
    <numFmt numFmtId="165" formatCode="_-* #,##0.00_₴_-;\-* #,##0.00_₴_-;_-* &quot;-&quot;??_₴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topLeftCell="A13" workbookViewId="0">
      <selection activeCell="B29" sqref="B29"/>
    </sheetView>
  </sheetViews>
  <sheetFormatPr defaultRowHeight="15" x14ac:dyDescent="0.25"/>
  <cols>
    <col min="2" max="2" width="51.28515625" customWidth="1"/>
    <col min="3" max="3" width="9.140625" hidden="1" customWidth="1"/>
    <col min="4" max="4" width="14.5703125" customWidth="1"/>
    <col min="5" max="5" width="24.140625" customWidth="1"/>
    <col min="6" max="6" width="0.140625" customWidth="1"/>
  </cols>
  <sheetData>
    <row r="1" spans="1:5" ht="67.5" customHeight="1" x14ac:dyDescent="0.25">
      <c r="E1" s="47" t="s">
        <v>85</v>
      </c>
    </row>
    <row r="2" spans="1:5" ht="51.75" customHeight="1" x14ac:dyDescent="0.25">
      <c r="A2" s="40" t="s">
        <v>86</v>
      </c>
      <c r="B2" s="40"/>
      <c r="C2" s="40"/>
      <c r="D2" s="40"/>
      <c r="E2" s="40"/>
    </row>
    <row r="3" spans="1:5" ht="62.25" customHeight="1" x14ac:dyDescent="0.25">
      <c r="A3" s="41" t="s">
        <v>0</v>
      </c>
      <c r="B3" s="41" t="s">
        <v>47</v>
      </c>
      <c r="C3" s="42" t="s">
        <v>20</v>
      </c>
      <c r="D3" s="45" t="s">
        <v>84</v>
      </c>
      <c r="E3" s="46"/>
    </row>
    <row r="4" spans="1:5" ht="47.25" x14ac:dyDescent="0.25">
      <c r="A4" s="41"/>
      <c r="B4" s="41"/>
      <c r="C4" s="42"/>
      <c r="D4" s="4" t="s">
        <v>93</v>
      </c>
      <c r="E4" s="39" t="s">
        <v>94</v>
      </c>
    </row>
    <row r="5" spans="1:5" x14ac:dyDescent="0.25">
      <c r="A5" s="3">
        <v>1</v>
      </c>
      <c r="B5" s="3">
        <v>2</v>
      </c>
      <c r="C5" s="1">
        <v>3</v>
      </c>
      <c r="D5" s="1">
        <v>3</v>
      </c>
      <c r="E5" s="1">
        <v>4</v>
      </c>
    </row>
    <row r="6" spans="1:5" ht="15.75" x14ac:dyDescent="0.25">
      <c r="A6" s="2">
        <v>1</v>
      </c>
      <c r="B6" s="9" t="s">
        <v>96</v>
      </c>
      <c r="C6" s="13">
        <v>1</v>
      </c>
      <c r="D6" s="48">
        <f>D7+D10+D15</f>
        <v>12412</v>
      </c>
      <c r="E6" s="27">
        <f>D6/35</f>
        <v>354.62857142857143</v>
      </c>
    </row>
    <row r="7" spans="1:5" ht="15.75" x14ac:dyDescent="0.25">
      <c r="A7" s="10" t="s">
        <v>5</v>
      </c>
      <c r="B7" s="11" t="s">
        <v>87</v>
      </c>
      <c r="C7" s="13">
        <v>2</v>
      </c>
      <c r="D7" s="49">
        <f>D8+D9</f>
        <v>10650</v>
      </c>
      <c r="E7" s="27">
        <f t="shared" ref="E7:E31" si="0">D7/35</f>
        <v>304.28571428571428</v>
      </c>
    </row>
    <row r="8" spans="1:5" ht="15.75" x14ac:dyDescent="0.25">
      <c r="A8" s="10" t="s">
        <v>7</v>
      </c>
      <c r="B8" s="8" t="s">
        <v>61</v>
      </c>
      <c r="C8" s="13">
        <v>3</v>
      </c>
      <c r="D8" s="49">
        <v>7204</v>
      </c>
      <c r="E8" s="27">
        <f t="shared" si="0"/>
        <v>205.82857142857142</v>
      </c>
    </row>
    <row r="9" spans="1:5" ht="15.75" x14ac:dyDescent="0.25">
      <c r="A9" s="10" t="s">
        <v>51</v>
      </c>
      <c r="B9" s="8" t="s">
        <v>62</v>
      </c>
      <c r="C9" s="26">
        <v>4</v>
      </c>
      <c r="D9" s="49">
        <v>3446</v>
      </c>
      <c r="E9" s="27">
        <f t="shared" si="0"/>
        <v>98.457142857142856</v>
      </c>
    </row>
    <row r="10" spans="1:5" ht="15.75" x14ac:dyDescent="0.25">
      <c r="A10" s="10" t="s">
        <v>9</v>
      </c>
      <c r="B10" s="11" t="s">
        <v>97</v>
      </c>
      <c r="C10" s="26">
        <v>5</v>
      </c>
      <c r="D10" s="49">
        <f>D11+D12</f>
        <v>1365</v>
      </c>
      <c r="E10" s="27">
        <f t="shared" si="0"/>
        <v>39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49">
        <v>1119</v>
      </c>
      <c r="E11" s="27">
        <f t="shared" si="0"/>
        <v>31.971428571428572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49">
        <v>246</v>
      </c>
      <c r="E12" s="27">
        <f t="shared" si="0"/>
        <v>7.0285714285714285</v>
      </c>
    </row>
    <row r="13" spans="1:5" ht="15" customHeight="1" x14ac:dyDescent="0.25">
      <c r="A13" s="12" t="s">
        <v>11</v>
      </c>
      <c r="B13" s="11" t="s">
        <v>88</v>
      </c>
      <c r="C13" s="13">
        <v>8</v>
      </c>
      <c r="D13" s="49">
        <v>0</v>
      </c>
      <c r="E13" s="49">
        <v>0</v>
      </c>
    </row>
    <row r="14" spans="1:5" ht="3" hidden="1" customHeight="1" x14ac:dyDescent="0.25">
      <c r="A14" s="12" t="s">
        <v>13</v>
      </c>
      <c r="B14" s="8"/>
      <c r="C14" s="26">
        <v>9</v>
      </c>
      <c r="D14" s="49"/>
      <c r="E14" s="27">
        <f t="shared" si="0"/>
        <v>0</v>
      </c>
    </row>
    <row r="15" spans="1:5" ht="31.5" x14ac:dyDescent="0.25">
      <c r="A15" s="12" t="s">
        <v>14</v>
      </c>
      <c r="B15" s="11" t="s">
        <v>89</v>
      </c>
      <c r="C15" s="26">
        <v>10</v>
      </c>
      <c r="D15" s="49">
        <f>D16+D17+D18</f>
        <v>397</v>
      </c>
      <c r="E15" s="27">
        <f t="shared" si="0"/>
        <v>11.342857142857143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49">
        <v>185</v>
      </c>
      <c r="E16" s="27">
        <f t="shared" si="0"/>
        <v>5.2857142857142856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49">
        <v>41</v>
      </c>
      <c r="E17" s="27">
        <f t="shared" si="0"/>
        <v>1.1714285714285715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49">
        <v>171</v>
      </c>
      <c r="E18" s="27">
        <f t="shared" si="0"/>
        <v>4.8857142857142861</v>
      </c>
    </row>
    <row r="19" spans="1:6" ht="15.75" x14ac:dyDescent="0.25">
      <c r="A19" s="7" t="s">
        <v>17</v>
      </c>
      <c r="B19" s="9" t="s">
        <v>98</v>
      </c>
      <c r="C19" s="26">
        <v>14</v>
      </c>
      <c r="D19" s="48">
        <f>D20+D21</f>
        <v>1241.2</v>
      </c>
      <c r="E19" s="27">
        <f t="shared" si="0"/>
        <v>35.462857142857146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49">
        <v>1017.38</v>
      </c>
      <c r="E20" s="27">
        <f t="shared" si="0"/>
        <v>29.068000000000001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49">
        <v>223.82</v>
      </c>
      <c r="E21" s="27">
        <f t="shared" si="0"/>
        <v>6.394857142857143</v>
      </c>
    </row>
    <row r="22" spans="1:6" ht="15.75" x14ac:dyDescent="0.25">
      <c r="A22" s="7" t="s">
        <v>45</v>
      </c>
      <c r="B22" s="9" t="s">
        <v>90</v>
      </c>
      <c r="C22" s="13">
        <v>17</v>
      </c>
      <c r="D22" s="48">
        <f>D23+D24</f>
        <v>1241.2</v>
      </c>
      <c r="E22" s="27">
        <f t="shared" si="0"/>
        <v>35.462857142857146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49">
        <v>1017.38</v>
      </c>
      <c r="E23" s="27">
        <f t="shared" si="0"/>
        <v>29.068000000000001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49">
        <v>223.82</v>
      </c>
      <c r="E24" s="27">
        <f>D24/35</f>
        <v>6.394857142857143</v>
      </c>
    </row>
    <row r="25" spans="1:6" ht="15.75" x14ac:dyDescent="0.25">
      <c r="A25" s="7" t="s">
        <v>46</v>
      </c>
      <c r="B25" s="9" t="s">
        <v>91</v>
      </c>
      <c r="C25" s="26">
        <v>20</v>
      </c>
      <c r="D25" s="48">
        <v>0</v>
      </c>
      <c r="E25" s="48">
        <v>0</v>
      </c>
    </row>
    <row r="26" spans="1:6" ht="0.75" customHeight="1" x14ac:dyDescent="0.25">
      <c r="A26" s="12" t="s">
        <v>22</v>
      </c>
      <c r="B26" s="8"/>
      <c r="C26" s="13">
        <v>21</v>
      </c>
      <c r="D26" s="49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48">
        <v>0</v>
      </c>
      <c r="E27" s="48"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48">
        <v>0</v>
      </c>
      <c r="E28" s="48">
        <v>0</v>
      </c>
    </row>
    <row r="29" spans="1:6" ht="15.75" x14ac:dyDescent="0.25">
      <c r="A29" s="6" t="s">
        <v>34</v>
      </c>
      <c r="B29" s="11" t="s">
        <v>99</v>
      </c>
      <c r="C29" s="26">
        <v>24</v>
      </c>
      <c r="D29" s="48">
        <v>0</v>
      </c>
      <c r="E29" s="48"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48">
        <v>0</v>
      </c>
      <c r="E30" s="48"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48">
        <v>0</v>
      </c>
      <c r="E31" s="48"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50">
        <f>D6+D19+D22</f>
        <v>14894.400000000001</v>
      </c>
      <c r="E32" s="17">
        <f>D32/D34</f>
        <v>425.55428571428575</v>
      </c>
      <c r="F32">
        <f>D32*1.2</f>
        <v>17873.280000000002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51">
        <f>D32/60</f>
        <v>248.24000000000004</v>
      </c>
      <c r="E33" s="18">
        <f>D33/D34</f>
        <v>7.0925714285714294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53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50">
        <f>D33*3</f>
        <v>744.72000000000014</v>
      </c>
      <c r="E35" s="18">
        <f>D35/D34</f>
        <v>21.277714285714289</v>
      </c>
    </row>
    <row r="36" spans="1:6" ht="15.75" x14ac:dyDescent="0.25">
      <c r="A36" s="16">
        <v>12</v>
      </c>
      <c r="B36" s="22" t="s">
        <v>92</v>
      </c>
      <c r="C36" s="13">
        <v>31</v>
      </c>
      <c r="D36" s="52">
        <f>D35*20%</f>
        <v>148.94400000000005</v>
      </c>
      <c r="E36" s="23">
        <f>E35*20%</f>
        <v>4.2555428571428582</v>
      </c>
    </row>
    <row r="37" spans="1:6" ht="22.5" x14ac:dyDescent="0.25">
      <c r="A37" s="16">
        <v>13</v>
      </c>
      <c r="B37" s="15" t="s">
        <v>43</v>
      </c>
      <c r="C37" s="13">
        <v>32</v>
      </c>
      <c r="D37" s="50">
        <f>D35+D36</f>
        <v>893.66400000000021</v>
      </c>
      <c r="E37" s="30">
        <f>E35+E36</f>
        <v>25.533257142857146</v>
      </c>
    </row>
    <row r="38" spans="1:6" ht="15.75" x14ac:dyDescent="0.25">
      <c r="A38" s="16">
        <v>14</v>
      </c>
      <c r="B38" s="15" t="s">
        <v>44</v>
      </c>
      <c r="C38" s="13">
        <v>33</v>
      </c>
      <c r="D38" s="50">
        <f>D37/3</f>
        <v>297.88800000000009</v>
      </c>
      <c r="E38" s="17">
        <f>E37/3</f>
        <v>8.5110857142857146</v>
      </c>
      <c r="F38" s="33">
        <f>E38*40*60</f>
        <v>20426.605714285713</v>
      </c>
    </row>
    <row r="40" spans="1:6" ht="15.75" customHeight="1" x14ac:dyDescent="0.25">
      <c r="A40" s="54" t="s">
        <v>95</v>
      </c>
      <c r="B40" s="55"/>
      <c r="C40" s="55"/>
      <c r="D40" s="55"/>
      <c r="E40" s="55"/>
    </row>
    <row r="41" spans="1:6" ht="15.75" x14ac:dyDescent="0.25">
      <c r="B41" s="25"/>
      <c r="C41" s="25"/>
      <c r="D41" s="25"/>
      <c r="E41" s="25"/>
    </row>
    <row r="42" spans="1:6" ht="15.75" x14ac:dyDescent="0.25">
      <c r="B42" s="24"/>
      <c r="C42" s="25"/>
      <c r="D42" s="25"/>
      <c r="E42" s="25"/>
    </row>
    <row r="43" spans="1:6" ht="15.75" x14ac:dyDescent="0.25">
      <c r="B43" s="25"/>
      <c r="C43" s="25"/>
      <c r="D43" s="25"/>
      <c r="E43" s="25"/>
    </row>
    <row r="44" spans="1:6" ht="15.75" x14ac:dyDescent="0.25">
      <c r="B44" s="25"/>
      <c r="C44" s="25"/>
      <c r="D44" s="25"/>
      <c r="E44" s="25"/>
    </row>
  </sheetData>
  <mergeCells count="6">
    <mergeCell ref="A40:E40"/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6" workbookViewId="0">
      <selection activeCell="E20" sqref="E20"/>
    </sheetView>
  </sheetViews>
  <sheetFormatPr defaultRowHeight="15" x14ac:dyDescent="0.25"/>
  <cols>
    <col min="2" max="2" width="50.85546875" customWidth="1"/>
    <col min="4" max="4" width="11.5703125" customWidth="1"/>
    <col min="5" max="5" width="21.7109375" customWidth="1"/>
  </cols>
  <sheetData>
    <row r="1" spans="1:5" x14ac:dyDescent="0.25">
      <c r="E1" s="34" t="s">
        <v>66</v>
      </c>
    </row>
    <row r="2" spans="1:5" ht="53.25" customHeight="1" x14ac:dyDescent="0.25">
      <c r="A2" s="40" t="s">
        <v>75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11238</v>
      </c>
      <c r="E6" s="27">
        <f>D6/20</f>
        <v>561.9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9546</v>
      </c>
      <c r="E7" s="27">
        <f t="shared" ref="E7:E30" si="0">D7/20</f>
        <v>477.3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6464</v>
      </c>
      <c r="E8" s="27">
        <f t="shared" si="0"/>
        <v>323.2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3082</v>
      </c>
      <c r="E9" s="27">
        <f t="shared" si="0"/>
        <v>154.1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174</v>
      </c>
      <c r="E16" s="27">
        <f t="shared" si="0"/>
        <v>8.6999999999999993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166</v>
      </c>
      <c r="E18" s="27">
        <f t="shared" si="0"/>
        <v>8.3000000000000007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1123.8</v>
      </c>
      <c r="E19" s="27">
        <f t="shared" si="0"/>
        <v>56.19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921.15</v>
      </c>
      <c r="E20" s="27">
        <f t="shared" si="0"/>
        <v>46.057499999999997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202.65</v>
      </c>
      <c r="E21" s="27">
        <f t="shared" si="0"/>
        <v>10.1325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1123.8</v>
      </c>
      <c r="E22" s="27">
        <f t="shared" si="0"/>
        <v>56.19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921.15</v>
      </c>
      <c r="E23" s="27">
        <f t="shared" si="0"/>
        <v>46.057499999999997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202.65</v>
      </c>
      <c r="E24" s="27">
        <f>D24/20</f>
        <v>10.1325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ref="E31" si="1">D31/35</f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13485.599999999999</v>
      </c>
      <c r="E32" s="17">
        <f>D32/D34</f>
        <v>674.28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224.75999999999996</v>
      </c>
      <c r="E33" s="18">
        <f>D33/D34</f>
        <v>11.237999999999998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674.27999999999986</v>
      </c>
      <c r="E35" s="18">
        <f>D35/D34</f>
        <v>33.713999999999992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134.85599999999997</v>
      </c>
      <c r="E36" s="23">
        <f>E35*20%</f>
        <v>6.742799999999999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809.13599999999985</v>
      </c>
      <c r="E37" s="30">
        <f>E35+E36</f>
        <v>40.456799999999987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269.71199999999993</v>
      </c>
      <c r="E38" s="17">
        <f>E37/3</f>
        <v>13.485599999999996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4" workbookViewId="0">
      <selection activeCell="E24" sqref="E24"/>
    </sheetView>
  </sheetViews>
  <sheetFormatPr defaultRowHeight="15" x14ac:dyDescent="0.25"/>
  <cols>
    <col min="2" max="2" width="55.7109375" customWidth="1"/>
    <col min="4" max="4" width="13.42578125" customWidth="1"/>
    <col min="5" max="5" width="21.85546875" customWidth="1"/>
    <col min="6" max="6" width="11.42578125" bestFit="1" customWidth="1"/>
  </cols>
  <sheetData>
    <row r="1" spans="1:5" x14ac:dyDescent="0.25">
      <c r="E1" s="34" t="s">
        <v>66</v>
      </c>
    </row>
    <row r="2" spans="1:5" ht="46.5" customHeight="1" x14ac:dyDescent="0.25">
      <c r="A2" s="40" t="s">
        <v>76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10083</v>
      </c>
      <c r="E7" s="27">
        <f t="shared" ref="E7:E30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7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7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7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7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7"/>
      <c r="E31" s="27">
        <f>D31/35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E38*60*35</f>
        <v>16957.439999999999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4" workbookViewId="0">
      <selection activeCell="E16" sqref="E16"/>
    </sheetView>
  </sheetViews>
  <sheetFormatPr defaultRowHeight="15" x14ac:dyDescent="0.25"/>
  <cols>
    <col min="2" max="2" width="51.140625" customWidth="1"/>
    <col min="4" max="4" width="11.42578125" customWidth="1"/>
    <col min="5" max="5" width="21.5703125" customWidth="1"/>
    <col min="6" max="6" width="11.42578125" bestFit="1" customWidth="1"/>
  </cols>
  <sheetData>
    <row r="1" spans="1:5" x14ac:dyDescent="0.25">
      <c r="E1" s="34" t="s">
        <v>66</v>
      </c>
    </row>
    <row r="2" spans="1:5" ht="66.75" customHeight="1" x14ac:dyDescent="0.25">
      <c r="A2" s="40" t="s">
        <v>77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11396</v>
      </c>
      <c r="E6" s="27">
        <f>D6/20</f>
        <v>569.79999999999995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9704</v>
      </c>
      <c r="E7" s="27">
        <f t="shared" ref="E7:E31" si="0">D7/20</f>
        <v>485.2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6759</v>
      </c>
      <c r="E8" s="27">
        <f t="shared" si="0"/>
        <v>337.95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2945</v>
      </c>
      <c r="E9" s="27">
        <f t="shared" si="0"/>
        <v>147.25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78</v>
      </c>
      <c r="C15" s="26">
        <v>10</v>
      </c>
      <c r="D15" s="37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7">
        <v>167</v>
      </c>
      <c r="E18" s="27">
        <f t="shared" si="0"/>
        <v>8.35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1139.5999999999999</v>
      </c>
      <c r="E19" s="27">
        <f t="shared" si="0"/>
        <v>56.98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7">
        <v>934.1</v>
      </c>
      <c r="E20" s="27">
        <f t="shared" si="0"/>
        <v>46.704999999999998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7">
        <v>205.5</v>
      </c>
      <c r="E21" s="27">
        <f t="shared" si="0"/>
        <v>10.275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1139.5999999999999</v>
      </c>
      <c r="E22" s="27">
        <f t="shared" si="0"/>
        <v>56.98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7">
        <v>934.1</v>
      </c>
      <c r="E23" s="27">
        <f t="shared" si="0"/>
        <v>46.704999999999998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7">
        <v>205.5</v>
      </c>
      <c r="E24" s="27">
        <f t="shared" si="0"/>
        <v>10.275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si="0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13675.2</v>
      </c>
      <c r="E32" s="17">
        <f>D32/D34</f>
        <v>683.76</v>
      </c>
      <c r="F32">
        <f>D32*1.2</f>
        <v>16410.240000000002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227.92000000000002</v>
      </c>
      <c r="E33" s="18">
        <f>D33/D34</f>
        <v>11.396000000000001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683.76</v>
      </c>
      <c r="E35" s="18">
        <f>D35/D34</f>
        <v>34.188000000000002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136.75200000000001</v>
      </c>
      <c r="E36" s="23">
        <f>E35*20%</f>
        <v>6.837600000000001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820.51199999999994</v>
      </c>
      <c r="E37" s="30">
        <f>E35+E36</f>
        <v>41.025600000000004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273.50399999999996</v>
      </c>
      <c r="E38" s="17">
        <f>E37/3</f>
        <v>13.675200000000002</v>
      </c>
      <c r="F38" s="33">
        <f>E38*60*20</f>
        <v>16410.240000000005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10" workbookViewId="0">
      <selection activeCell="E24" sqref="E24"/>
    </sheetView>
  </sheetViews>
  <sheetFormatPr defaultRowHeight="15" x14ac:dyDescent="0.25"/>
  <cols>
    <col min="2" max="2" width="51.42578125" customWidth="1"/>
    <col min="4" max="4" width="13.140625" customWidth="1"/>
    <col min="5" max="5" width="21.140625" customWidth="1"/>
  </cols>
  <sheetData>
    <row r="1" spans="1:5" x14ac:dyDescent="0.25">
      <c r="E1" s="34" t="s">
        <v>66</v>
      </c>
    </row>
    <row r="2" spans="1:5" ht="60" customHeight="1" x14ac:dyDescent="0.25">
      <c r="A2" s="40" t="s">
        <v>80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11396</v>
      </c>
      <c r="E6" s="27">
        <f>D6/20</f>
        <v>569.79999999999995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9704</v>
      </c>
      <c r="E7" s="27">
        <f t="shared" ref="E7:E31" si="0">D7/20</f>
        <v>485.2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6759</v>
      </c>
      <c r="E8" s="27">
        <f t="shared" si="0"/>
        <v>337.95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2945</v>
      </c>
      <c r="E9" s="27">
        <f t="shared" si="0"/>
        <v>147.25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78</v>
      </c>
      <c r="C15" s="26">
        <v>10</v>
      </c>
      <c r="D15" s="37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167</v>
      </c>
      <c r="E18" s="27">
        <f t="shared" si="0"/>
        <v>8.35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1139.5999999999999</v>
      </c>
      <c r="E19" s="27">
        <f t="shared" si="0"/>
        <v>56.98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934.1</v>
      </c>
      <c r="E20" s="27">
        <f t="shared" si="0"/>
        <v>46.704999999999998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205.5</v>
      </c>
      <c r="E21" s="27">
        <f t="shared" si="0"/>
        <v>10.275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1139.5999999999999</v>
      </c>
      <c r="E22" s="27">
        <f t="shared" si="0"/>
        <v>56.98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934.1</v>
      </c>
      <c r="E23" s="27">
        <f t="shared" si="0"/>
        <v>46.704999999999998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205.5</v>
      </c>
      <c r="E24" s="27">
        <f t="shared" si="0"/>
        <v>10.275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si="0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13675.2</v>
      </c>
      <c r="E32" s="17">
        <f>D32/D34</f>
        <v>683.76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227.92000000000002</v>
      </c>
      <c r="E33" s="18">
        <f>D33/D34</f>
        <v>11.396000000000001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683.76</v>
      </c>
      <c r="E35" s="18">
        <f>D35/D34</f>
        <v>34.188000000000002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136.75200000000001</v>
      </c>
      <c r="E36" s="23">
        <f>E35*20%</f>
        <v>6.837600000000001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820.51199999999994</v>
      </c>
      <c r="E37" s="30">
        <f>E35+E36</f>
        <v>41.025600000000004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273.50399999999996</v>
      </c>
      <c r="E38" s="17">
        <f>E37/3</f>
        <v>13.675200000000002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E17" sqref="E17"/>
    </sheetView>
  </sheetViews>
  <sheetFormatPr defaultRowHeight="15" x14ac:dyDescent="0.25"/>
  <cols>
    <col min="2" max="2" width="57.7109375" customWidth="1"/>
    <col min="4" max="4" width="13.140625" customWidth="1"/>
    <col min="5" max="6" width="20.85546875" customWidth="1"/>
  </cols>
  <sheetData>
    <row r="1" spans="1:5" x14ac:dyDescent="0.25">
      <c r="E1" s="34" t="s">
        <v>66</v>
      </c>
    </row>
    <row r="2" spans="1:5" ht="70.5" customHeight="1" x14ac:dyDescent="0.25">
      <c r="A2" s="40" t="s">
        <v>79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10083</v>
      </c>
      <c r="E7" s="27">
        <f t="shared" ref="E7:E30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78</v>
      </c>
      <c r="C15" s="26">
        <v>10</v>
      </c>
      <c r="D15" s="37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7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7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7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7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ref="E31" si="1">D31/20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4" workbookViewId="0">
      <selection activeCell="B24" sqref="B24"/>
    </sheetView>
  </sheetViews>
  <sheetFormatPr defaultRowHeight="15" x14ac:dyDescent="0.25"/>
  <cols>
    <col min="2" max="2" width="55.140625" customWidth="1"/>
    <col min="4" max="4" width="12.7109375" customWidth="1"/>
    <col min="5" max="5" width="23.85546875" customWidth="1"/>
  </cols>
  <sheetData>
    <row r="1" spans="1:5" x14ac:dyDescent="0.25">
      <c r="E1" s="34" t="s">
        <v>66</v>
      </c>
    </row>
    <row r="2" spans="1:5" ht="71.25" customHeight="1" x14ac:dyDescent="0.25">
      <c r="A2" s="40" t="s">
        <v>81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D6/20</f>
        <v>588.79999999999995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10083</v>
      </c>
      <c r="E7" s="27">
        <f t="shared" ref="E7:E30" si="0">D7/20</f>
        <v>504.15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3249</v>
      </c>
      <c r="E9" s="27">
        <f t="shared" si="0"/>
        <v>162.44999999999999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78</v>
      </c>
      <c r="C15" s="26">
        <v>10</v>
      </c>
      <c r="D15" s="37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8.65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8.4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58.879999999999995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965.25</v>
      </c>
      <c r="E20" s="27">
        <f t="shared" si="0"/>
        <v>48.262500000000003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212.35</v>
      </c>
      <c r="E21" s="27">
        <f t="shared" si="0"/>
        <v>10.6175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58.879999999999995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965.25</v>
      </c>
      <c r="E23" s="27">
        <f t="shared" si="0"/>
        <v>48.262500000000003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212.35</v>
      </c>
      <c r="E24" s="27">
        <f t="shared" si="0"/>
        <v>10.6175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ref="E31" si="1">D31/20</f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706.56000000000006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11.776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35.328000000000003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7.0656000000000008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42.393600000000006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14.131200000000002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3" customWidth="1"/>
    <col min="4" max="4" width="15.140625" customWidth="1"/>
    <col min="5" max="5" width="19.85546875" customWidth="1"/>
  </cols>
  <sheetData>
    <row r="1" spans="1:5" x14ac:dyDescent="0.25">
      <c r="E1" s="34" t="s">
        <v>66</v>
      </c>
    </row>
    <row r="2" spans="1:5" ht="48.75" customHeight="1" x14ac:dyDescent="0.25">
      <c r="A2" s="40" t="s">
        <v>82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31.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10083</v>
      </c>
      <c r="E7" s="27">
        <f t="shared" ref="E7:E30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78</v>
      </c>
      <c r="C15" s="26">
        <v>10</v>
      </c>
      <c r="D15" s="37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4.9428571428571431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1.0857142857142856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4.8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965.25</v>
      </c>
      <c r="E20" s="27">
        <f t="shared" si="0"/>
        <v>27.578571428571429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212.35</v>
      </c>
      <c r="E21" s="27">
        <f t="shared" si="0"/>
        <v>6.0671428571428567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965.25</v>
      </c>
      <c r="E23" s="27">
        <f t="shared" si="0"/>
        <v>27.578571428571429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212.35</v>
      </c>
      <c r="E24" s="27">
        <f>D24/35</f>
        <v>6.0671428571428567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ref="E31" si="1">D31/20</f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opLeftCell="A4" workbookViewId="0">
      <selection activeCell="E37" sqref="E37"/>
    </sheetView>
  </sheetViews>
  <sheetFormatPr defaultRowHeight="15" x14ac:dyDescent="0.25"/>
  <cols>
    <col min="2" max="2" width="60.7109375" customWidth="1"/>
    <col min="4" max="4" width="15.140625" customWidth="1"/>
    <col min="5" max="5" width="20.85546875" customWidth="1"/>
  </cols>
  <sheetData>
    <row r="1" spans="1:5" x14ac:dyDescent="0.25">
      <c r="E1" s="34" t="s">
        <v>66</v>
      </c>
    </row>
    <row r="2" spans="1:5" ht="57" customHeight="1" x14ac:dyDescent="0.25">
      <c r="A2" s="40" t="s">
        <v>83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31.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12412</v>
      </c>
      <c r="E6" s="27">
        <f>D6/35</f>
        <v>354.62857142857143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10650</v>
      </c>
      <c r="E7" s="27">
        <f t="shared" ref="E7:E31" si="0">D7/35</f>
        <v>304.28571428571428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7204</v>
      </c>
      <c r="E8" s="27">
        <f t="shared" si="0"/>
        <v>205.82857142857142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3446</v>
      </c>
      <c r="E9" s="27">
        <f t="shared" si="0"/>
        <v>98.457142857142856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1365</v>
      </c>
      <c r="E10" s="27">
        <f t="shared" si="0"/>
        <v>39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1119</v>
      </c>
      <c r="E11" s="27">
        <f t="shared" si="0"/>
        <v>31.971428571428572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246</v>
      </c>
      <c r="E12" s="27">
        <f t="shared" si="0"/>
        <v>7.0285714285714285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397</v>
      </c>
      <c r="E15" s="27">
        <f t="shared" si="0"/>
        <v>11.342857142857143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185</v>
      </c>
      <c r="E16" s="27">
        <f t="shared" si="0"/>
        <v>5.2857142857142856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41</v>
      </c>
      <c r="E17" s="27">
        <f t="shared" si="0"/>
        <v>1.1714285714285715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171</v>
      </c>
      <c r="E18" s="27">
        <f t="shared" si="0"/>
        <v>4.8857142857142861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1241.2</v>
      </c>
      <c r="E19" s="27">
        <f t="shared" si="0"/>
        <v>35.462857142857146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1017.38</v>
      </c>
      <c r="E20" s="27">
        <f t="shared" si="0"/>
        <v>29.068000000000001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223.82</v>
      </c>
      <c r="E21" s="27">
        <f t="shared" si="0"/>
        <v>6.394857142857143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1241.2</v>
      </c>
      <c r="E22" s="27">
        <f t="shared" si="0"/>
        <v>35.462857142857146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1017.38</v>
      </c>
      <c r="E23" s="27">
        <f t="shared" si="0"/>
        <v>29.068000000000001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223.82</v>
      </c>
      <c r="E24" s="27">
        <f>D24/35</f>
        <v>6.394857142857143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si="0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14894.400000000001</v>
      </c>
      <c r="E32" s="17">
        <f>D32/D34</f>
        <v>425.55428571428575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248.24000000000004</v>
      </c>
      <c r="E33" s="18">
        <f>D33/D34</f>
        <v>7.0925714285714294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744.72000000000014</v>
      </c>
      <c r="E35" s="18">
        <f>D35/D34</f>
        <v>21.277714285714289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148.94400000000005</v>
      </c>
      <c r="E36" s="23">
        <f>E35*20%</f>
        <v>4.2555428571428582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893.66400000000021</v>
      </c>
      <c r="E37" s="30">
        <f>E35+E36</f>
        <v>25.533257142857146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297.88800000000009</v>
      </c>
      <c r="E38" s="17">
        <f>E37/3</f>
        <v>8.5110857142857146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1" max="1" width="7.28515625" customWidth="1"/>
    <col min="2" max="2" width="56.7109375" customWidth="1"/>
    <col min="4" max="4" width="12.28515625" customWidth="1"/>
    <col min="5" max="5" width="21.140625" customWidth="1"/>
    <col min="6" max="6" width="12.7109375" customWidth="1"/>
  </cols>
  <sheetData>
    <row r="1" spans="1:5" x14ac:dyDescent="0.25">
      <c r="E1" s="34" t="s">
        <v>66</v>
      </c>
    </row>
    <row r="2" spans="1:5" ht="55.5" customHeight="1" x14ac:dyDescent="0.25">
      <c r="A2" s="40" t="s">
        <v>67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10829</v>
      </c>
      <c r="E6" s="27">
        <f>D6/20</f>
        <v>541.45000000000005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9137</v>
      </c>
      <c r="E7" s="27">
        <f t="shared" ref="E7:E24" si="0">D7/20</f>
        <v>456.85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6389</v>
      </c>
      <c r="E8" s="27">
        <f t="shared" si="0"/>
        <v>319.45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2748</v>
      </c>
      <c r="E9" s="27">
        <f t="shared" si="0"/>
        <v>137.4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8.35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1082.9000000000001</v>
      </c>
      <c r="E19" s="27">
        <f t="shared" si="0"/>
        <v>54.145000000000003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887.62</v>
      </c>
      <c r="E20" s="27">
        <f t="shared" si="0"/>
        <v>44.381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195.28</v>
      </c>
      <c r="E21" s="27">
        <f t="shared" si="0"/>
        <v>9.7639999999999993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1082.9000000000001</v>
      </c>
      <c r="E22" s="27">
        <f t="shared" si="0"/>
        <v>54.145000000000003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887.62</v>
      </c>
      <c r="E23" s="27">
        <f t="shared" si="0"/>
        <v>44.381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195.28</v>
      </c>
      <c r="E24" s="27">
        <f t="shared" si="0"/>
        <v>9.7639999999999993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12994.8</v>
      </c>
      <c r="E32" s="17">
        <f>D32/D34</f>
        <v>649.74</v>
      </c>
      <c r="F32">
        <f>D32*1.2</f>
        <v>15593.759999999998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216.57999999999998</v>
      </c>
      <c r="E33" s="18">
        <f>D33/D34</f>
        <v>10.828999999999999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649.74</v>
      </c>
      <c r="E35" s="18">
        <f>D35/D34</f>
        <v>32.487000000000002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129.94800000000001</v>
      </c>
      <c r="E36" s="23">
        <f>E35*20%</f>
        <v>6.4974000000000007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779.68799999999999</v>
      </c>
      <c r="E37" s="30">
        <f>E35+E36</f>
        <v>38.984400000000001</v>
      </c>
      <c r="F37" s="33">
        <f>E38*20*60</f>
        <v>15593.76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259.89600000000002</v>
      </c>
      <c r="E38" s="17">
        <f>E37/3</f>
        <v>12.9948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47.7109375" customWidth="1"/>
    <col min="4" max="4" width="12.42578125" customWidth="1"/>
    <col min="5" max="5" width="23.42578125" customWidth="1"/>
    <col min="6" max="6" width="16" customWidth="1"/>
  </cols>
  <sheetData>
    <row r="1" spans="1:5" x14ac:dyDescent="0.25">
      <c r="E1" s="34" t="s">
        <v>66</v>
      </c>
    </row>
    <row r="2" spans="1:5" ht="42.75" customHeight="1" x14ac:dyDescent="0.25">
      <c r="A2" s="40" t="s">
        <v>68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31.5" x14ac:dyDescent="0.25">
      <c r="A7" s="10" t="s">
        <v>5</v>
      </c>
      <c r="B7" s="11" t="s">
        <v>6</v>
      </c>
      <c r="C7" s="13">
        <v>2</v>
      </c>
      <c r="D7" s="28">
        <f>D8+D9</f>
        <v>10083</v>
      </c>
      <c r="E7" s="27">
        <f t="shared" ref="E7:E30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168</v>
      </c>
      <c r="E18" s="27">
        <f t="shared" si="0"/>
        <v>4.8</v>
      </c>
    </row>
    <row r="19" spans="1:6" ht="47.2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31.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ref="E31" si="1">D31/40</f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31.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1" max="1" width="8.7109375" customWidth="1"/>
    <col min="2" max="2" width="50.5703125" customWidth="1"/>
    <col min="4" max="4" width="12.7109375" customWidth="1"/>
    <col min="5" max="5" width="23.28515625" customWidth="1"/>
    <col min="6" max="6" width="11.42578125" bestFit="1" customWidth="1"/>
  </cols>
  <sheetData>
    <row r="1" spans="1:5" x14ac:dyDescent="0.25">
      <c r="E1" s="34" t="s">
        <v>66</v>
      </c>
    </row>
    <row r="2" spans="1:5" ht="41.25" customHeight="1" x14ac:dyDescent="0.25">
      <c r="A2" s="40" t="s">
        <v>69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10829</v>
      </c>
      <c r="E6" s="27">
        <f>D6/20</f>
        <v>541.45000000000005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9137</v>
      </c>
      <c r="E7" s="27">
        <f t="shared" ref="E7:E24" si="0">D7/20</f>
        <v>456.85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6389</v>
      </c>
      <c r="E8" s="27">
        <f t="shared" si="0"/>
        <v>319.45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2748</v>
      </c>
      <c r="E9" s="27">
        <f t="shared" si="0"/>
        <v>137.4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8.35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1082.9000000000001</v>
      </c>
      <c r="E19" s="27">
        <f t="shared" si="0"/>
        <v>54.145000000000003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887.62</v>
      </c>
      <c r="E20" s="27">
        <f t="shared" si="0"/>
        <v>44.381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195.28</v>
      </c>
      <c r="E21" s="27">
        <f t="shared" si="0"/>
        <v>9.7639999999999993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1082.9000000000001</v>
      </c>
      <c r="E22" s="27">
        <f t="shared" si="0"/>
        <v>54.145000000000003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887.62</v>
      </c>
      <c r="E23" s="27">
        <f t="shared" si="0"/>
        <v>44.381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195.28</v>
      </c>
      <c r="E24" s="27">
        <f t="shared" si="0"/>
        <v>9.7639999999999993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12994.8</v>
      </c>
      <c r="E32" s="17">
        <f>D32/D34</f>
        <v>649.74</v>
      </c>
      <c r="F32">
        <f>D32*1.2</f>
        <v>15593.759999999998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216.57999999999998</v>
      </c>
      <c r="E33" s="18">
        <f>D33/D34</f>
        <v>10.828999999999999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649.74</v>
      </c>
      <c r="E35" s="18">
        <f>D35/D34</f>
        <v>32.487000000000002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129.94800000000001</v>
      </c>
      <c r="E36" s="23">
        <f>E35*20%</f>
        <v>6.4974000000000007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779.68799999999999</v>
      </c>
      <c r="E37" s="30">
        <f>E35+E36</f>
        <v>38.984400000000001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259.89600000000002</v>
      </c>
      <c r="E38" s="17">
        <f>E37/3</f>
        <v>12.9948</v>
      </c>
      <c r="F38" s="33">
        <f>E38*20*60</f>
        <v>15593.76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4" customWidth="1"/>
    <col min="4" max="4" width="17.7109375" customWidth="1"/>
    <col min="5" max="5" width="21.85546875" customWidth="1"/>
    <col min="6" max="6" width="11.42578125" bestFit="1" customWidth="1"/>
  </cols>
  <sheetData>
    <row r="1" spans="1:5" x14ac:dyDescent="0.25">
      <c r="E1" s="34" t="s">
        <v>66</v>
      </c>
    </row>
    <row r="2" spans="1:5" ht="64.5" customHeight="1" x14ac:dyDescent="0.25">
      <c r="A2" s="40" t="s">
        <v>70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31.5" x14ac:dyDescent="0.25">
      <c r="A4" s="41"/>
      <c r="B4" s="41"/>
      <c r="C4" s="42"/>
      <c r="D4" s="4" t="s">
        <v>2</v>
      </c>
      <c r="E4" s="32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15.75" x14ac:dyDescent="0.25">
      <c r="A7" s="10" t="s">
        <v>5</v>
      </c>
      <c r="B7" s="11" t="s">
        <v>6</v>
      </c>
      <c r="C7" s="13">
        <v>2</v>
      </c>
      <c r="D7" s="31">
        <f>D8+D9</f>
        <v>9926</v>
      </c>
      <c r="E7" s="27">
        <f t="shared" ref="E7:E24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31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31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1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1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1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1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1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1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1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1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1">
        <v>168</v>
      </c>
      <c r="E18" s="27">
        <f t="shared" si="0"/>
        <v>8.4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1">
        <v>952.38</v>
      </c>
      <c r="E20" s="27">
        <f t="shared" si="0"/>
        <v>47.619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1">
        <v>209.52</v>
      </c>
      <c r="E21" s="27">
        <f t="shared" si="0"/>
        <v>10.476000000000001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1">
        <v>952.38</v>
      </c>
      <c r="E23" s="27">
        <f t="shared" si="0"/>
        <v>47.619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1">
        <v>209.52</v>
      </c>
      <c r="E24" s="27">
        <f t="shared" si="0"/>
        <v>10.476000000000001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31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1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1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1"/>
      <c r="E31" s="27">
        <f t="shared" si="1"/>
        <v>0</v>
      </c>
    </row>
    <row r="32" spans="1:6" ht="28.5" customHeight="1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  <c r="F32">
        <f>D32*1.2</f>
        <v>16731.359999999997</v>
      </c>
    </row>
    <row r="33" spans="1:6" ht="27" customHeight="1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6" ht="27" customHeight="1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27" customHeight="1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6" ht="27" customHeight="1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6" ht="27" customHeight="1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30">
        <f>E35+E36</f>
        <v>41.828400000000002</v>
      </c>
    </row>
    <row r="38" spans="1:6" ht="27" customHeight="1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  <c r="F38" s="33">
        <f>E38*60*20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9.42578125" customWidth="1"/>
    <col min="4" max="5" width="21.42578125" customWidth="1"/>
    <col min="6" max="6" width="11.42578125" bestFit="1" customWidth="1"/>
  </cols>
  <sheetData>
    <row r="1" spans="1:5" x14ac:dyDescent="0.25">
      <c r="E1" s="34" t="s">
        <v>66</v>
      </c>
    </row>
    <row r="2" spans="1:5" ht="51" customHeight="1" x14ac:dyDescent="0.25">
      <c r="A2" s="40" t="s">
        <v>71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15.75" x14ac:dyDescent="0.25">
      <c r="A4" s="41"/>
      <c r="B4" s="41"/>
      <c r="C4" s="42"/>
      <c r="D4" s="4" t="s">
        <v>2</v>
      </c>
      <c r="E4" s="36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11238</v>
      </c>
      <c r="E6" s="27">
        <f>D6/35</f>
        <v>321.08571428571429</v>
      </c>
    </row>
    <row r="7" spans="1:5" ht="15.75" x14ac:dyDescent="0.25">
      <c r="A7" s="10" t="s">
        <v>5</v>
      </c>
      <c r="B7" s="11" t="s">
        <v>6</v>
      </c>
      <c r="C7" s="13">
        <v>2</v>
      </c>
      <c r="D7" s="35">
        <f>D8+D9</f>
        <v>9546</v>
      </c>
      <c r="E7" s="27">
        <f t="shared" ref="E7:E31" si="0">D7/35</f>
        <v>272.74285714285713</v>
      </c>
    </row>
    <row r="8" spans="1:5" ht="15.75" x14ac:dyDescent="0.25">
      <c r="A8" s="10" t="s">
        <v>7</v>
      </c>
      <c r="B8" s="8" t="s">
        <v>61</v>
      </c>
      <c r="C8" s="13">
        <v>3</v>
      </c>
      <c r="D8" s="35">
        <v>6464</v>
      </c>
      <c r="E8" s="27">
        <f t="shared" si="0"/>
        <v>184.68571428571428</v>
      </c>
    </row>
    <row r="9" spans="1:5" ht="15.75" x14ac:dyDescent="0.25">
      <c r="A9" s="10" t="s">
        <v>51</v>
      </c>
      <c r="B9" s="8" t="s">
        <v>62</v>
      </c>
      <c r="C9" s="26">
        <v>4</v>
      </c>
      <c r="D9" s="35">
        <v>3082</v>
      </c>
      <c r="E9" s="27">
        <f t="shared" si="0"/>
        <v>88.057142857142864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5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5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5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5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5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5">
        <f>D16+D17+D18</f>
        <v>378</v>
      </c>
      <c r="E15" s="27">
        <f t="shared" si="0"/>
        <v>10.8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5">
        <v>174</v>
      </c>
      <c r="E16" s="27">
        <f t="shared" si="0"/>
        <v>4.9714285714285715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5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5">
        <v>166</v>
      </c>
      <c r="E18" s="27">
        <f t="shared" si="0"/>
        <v>4.7428571428571429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1123.8</v>
      </c>
      <c r="E19" s="27">
        <f t="shared" si="0"/>
        <v>32.10857142857143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5">
        <v>921.15</v>
      </c>
      <c r="E20" s="27">
        <f t="shared" si="0"/>
        <v>26.318571428571428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5">
        <v>202.65</v>
      </c>
      <c r="E21" s="27">
        <f t="shared" si="0"/>
        <v>5.79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1123.8</v>
      </c>
      <c r="E22" s="27">
        <f t="shared" si="0"/>
        <v>32.10857142857143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5">
        <v>921.15</v>
      </c>
      <c r="E23" s="27">
        <f t="shared" si="0"/>
        <v>26.318571428571428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5">
        <v>202.65</v>
      </c>
      <c r="E24" s="27">
        <f t="shared" si="0"/>
        <v>5.79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35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5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5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5"/>
      <c r="E31" s="27">
        <f t="shared" si="0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13485.599999999999</v>
      </c>
      <c r="E32" s="17">
        <f>D32/D34</f>
        <v>385.30285714285708</v>
      </c>
      <c r="F32">
        <f>D32*1.2</f>
        <v>16182.719999999998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224.75999999999996</v>
      </c>
      <c r="E33" s="18">
        <f>D33/D34</f>
        <v>6.4217142857142848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674.27999999999986</v>
      </c>
      <c r="E35" s="18">
        <f>D35/D34</f>
        <v>19.265142857142852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134.85599999999997</v>
      </c>
      <c r="E36" s="23">
        <f>E35*20%</f>
        <v>3.8530285714285704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809.13599999999985</v>
      </c>
      <c r="E37" s="30">
        <f>E35+E36</f>
        <v>23.118171428571422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269.71199999999993</v>
      </c>
      <c r="E38" s="17">
        <f>E37/3</f>
        <v>7.7060571428571407</v>
      </c>
      <c r="F38" s="33">
        <f>E38*60*35</f>
        <v>16182.719999999996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0.42578125" customWidth="1"/>
    <col min="4" max="4" width="22.7109375" customWidth="1"/>
    <col min="5" max="5" width="23.85546875" customWidth="1"/>
    <col min="6" max="6" width="11.42578125" bestFit="1" customWidth="1"/>
  </cols>
  <sheetData>
    <row r="1" spans="1:5" x14ac:dyDescent="0.25">
      <c r="E1" s="34" t="s">
        <v>66</v>
      </c>
    </row>
    <row r="2" spans="1:5" ht="62.25" customHeight="1" x14ac:dyDescent="0.25">
      <c r="A2" s="40" t="s">
        <v>72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15.75" x14ac:dyDescent="0.25">
      <c r="A4" s="41"/>
      <c r="B4" s="41"/>
      <c r="C4" s="42"/>
      <c r="D4" s="4" t="s">
        <v>2</v>
      </c>
      <c r="E4" s="36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11238</v>
      </c>
      <c r="E6" s="27">
        <f>D6/20</f>
        <v>561.9</v>
      </c>
    </row>
    <row r="7" spans="1:5" ht="15.75" x14ac:dyDescent="0.25">
      <c r="A7" s="10" t="s">
        <v>5</v>
      </c>
      <c r="B7" s="11" t="s">
        <v>6</v>
      </c>
      <c r="C7" s="13">
        <v>2</v>
      </c>
      <c r="D7" s="35">
        <f>D8+D9</f>
        <v>9546</v>
      </c>
      <c r="E7" s="27">
        <f t="shared" ref="E7:E24" si="0">D7/20</f>
        <v>477.3</v>
      </c>
    </row>
    <row r="8" spans="1:5" ht="15.75" x14ac:dyDescent="0.25">
      <c r="A8" s="10" t="s">
        <v>7</v>
      </c>
      <c r="B8" s="8" t="s">
        <v>61</v>
      </c>
      <c r="C8" s="13">
        <v>3</v>
      </c>
      <c r="D8" s="35">
        <v>6464</v>
      </c>
      <c r="E8" s="27">
        <f t="shared" si="0"/>
        <v>323.2</v>
      </c>
    </row>
    <row r="9" spans="1:5" ht="15.75" x14ac:dyDescent="0.25">
      <c r="A9" s="10" t="s">
        <v>51</v>
      </c>
      <c r="B9" s="8" t="s">
        <v>62</v>
      </c>
      <c r="C9" s="26">
        <v>4</v>
      </c>
      <c r="D9" s="35">
        <v>3082</v>
      </c>
      <c r="E9" s="27">
        <f t="shared" si="0"/>
        <v>154.1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5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5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5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5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5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5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5">
        <v>174</v>
      </c>
      <c r="E16" s="27">
        <f t="shared" si="0"/>
        <v>8.6999999999999993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5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5">
        <v>166</v>
      </c>
      <c r="E18" s="27">
        <f t="shared" si="0"/>
        <v>8.3000000000000007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1123.8</v>
      </c>
      <c r="E19" s="27">
        <f t="shared" si="0"/>
        <v>56.19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5">
        <v>921.15</v>
      </c>
      <c r="E20" s="27">
        <f t="shared" si="0"/>
        <v>46.057499999999997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5">
        <v>202.65</v>
      </c>
      <c r="E21" s="27">
        <f t="shared" si="0"/>
        <v>10.1325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1123.8</v>
      </c>
      <c r="E22" s="27">
        <f t="shared" si="0"/>
        <v>56.19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5">
        <v>921.15</v>
      </c>
      <c r="E23" s="27">
        <f t="shared" si="0"/>
        <v>46.057499999999997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5">
        <v>202.65</v>
      </c>
      <c r="E24" s="27">
        <f t="shared" si="0"/>
        <v>10.1325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D25/35</f>
        <v>0</v>
      </c>
    </row>
    <row r="26" spans="1:6" ht="15.75" x14ac:dyDescent="0.25">
      <c r="A26" s="12" t="s">
        <v>22</v>
      </c>
      <c r="B26" s="8"/>
      <c r="C26" s="13">
        <v>21</v>
      </c>
      <c r="D26" s="35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5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5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5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13485.599999999999</v>
      </c>
      <c r="E32" s="17">
        <f>D32/D34</f>
        <v>674.28</v>
      </c>
      <c r="F32">
        <f>D32*1.2</f>
        <v>16182.719999999998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224.75999999999996</v>
      </c>
      <c r="E33" s="18">
        <f>D33/D34</f>
        <v>11.237999999999998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674.27999999999986</v>
      </c>
      <c r="E35" s="18">
        <f>D35/D34</f>
        <v>33.713999999999992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134.85599999999997</v>
      </c>
      <c r="E36" s="23">
        <f>E35*20%</f>
        <v>6.742799999999999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809.13599999999985</v>
      </c>
      <c r="E37" s="30">
        <f>E35+E36</f>
        <v>40.456799999999987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269.71199999999993</v>
      </c>
      <c r="E38" s="17">
        <f>E37/3</f>
        <v>13.485599999999996</v>
      </c>
      <c r="F38" s="33">
        <f>E38*60*20</f>
        <v>16182.719999999994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0.85546875" customWidth="1"/>
    <col min="4" max="4" width="16.5703125" customWidth="1"/>
    <col min="5" max="5" width="21.140625" customWidth="1"/>
    <col min="6" max="6" width="11.42578125" bestFit="1" customWidth="1"/>
  </cols>
  <sheetData>
    <row r="1" spans="1:5" x14ac:dyDescent="0.25">
      <c r="E1" s="34" t="s">
        <v>66</v>
      </c>
    </row>
    <row r="2" spans="1:5" ht="57.75" customHeight="1" x14ac:dyDescent="0.25">
      <c r="A2" s="40" t="s">
        <v>73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31.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11776</v>
      </c>
      <c r="E6" s="27">
        <f>D6/35</f>
        <v>336.45714285714286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10083</v>
      </c>
      <c r="E7" s="27">
        <f t="shared" ref="E7:E24" si="0">D7/35</f>
        <v>288.08571428571429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6834</v>
      </c>
      <c r="E8" s="27">
        <f t="shared" si="0"/>
        <v>195.25714285714287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3249</v>
      </c>
      <c r="E9" s="27">
        <f t="shared" si="0"/>
        <v>92.828571428571422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173</v>
      </c>
      <c r="E16" s="27">
        <f t="shared" si="0"/>
        <v>4.9428571428571431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1.0857142857142856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37">
        <v>168</v>
      </c>
      <c r="E18" s="27">
        <f t="shared" si="0"/>
        <v>4.8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1177.5999999999999</v>
      </c>
      <c r="E19" s="27">
        <f t="shared" si="0"/>
        <v>33.645714285714284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37">
        <v>965.25</v>
      </c>
      <c r="E20" s="27">
        <f t="shared" si="0"/>
        <v>27.578571428571429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37">
        <v>212.35</v>
      </c>
      <c r="E21" s="27">
        <f t="shared" si="0"/>
        <v>6.0671428571428567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1177.5999999999999</v>
      </c>
      <c r="E22" s="27">
        <f t="shared" si="0"/>
        <v>33.645714285714284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37">
        <v>965.25</v>
      </c>
      <c r="E23" s="27">
        <f t="shared" si="0"/>
        <v>27.578571428571429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37">
        <v>212.35</v>
      </c>
      <c r="E24" s="27">
        <f t="shared" si="0"/>
        <v>6.0671428571428567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D25/35</f>
        <v>0</v>
      </c>
    </row>
    <row r="26" spans="1:6" ht="15.75" x14ac:dyDescent="0.25">
      <c r="A26" s="12" t="s">
        <v>22</v>
      </c>
      <c r="B26" s="8"/>
      <c r="C26" s="13">
        <v>21</v>
      </c>
      <c r="D26" s="37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14131.2</v>
      </c>
      <c r="E32" s="17">
        <f>D32/D34</f>
        <v>403.74857142857144</v>
      </c>
      <c r="F32">
        <f>D32*1.2</f>
        <v>16957.439999999999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235.52</v>
      </c>
      <c r="E33" s="18">
        <f>D33/D34</f>
        <v>6.7291428571428575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706.56000000000006</v>
      </c>
      <c r="E35" s="18">
        <f>D35/D34</f>
        <v>20.187428571428573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141.31200000000001</v>
      </c>
      <c r="E36" s="23">
        <f>E35*20%</f>
        <v>4.0374857142857143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847.87200000000007</v>
      </c>
      <c r="E37" s="30">
        <f>E35+E36</f>
        <v>24.224914285714288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282.62400000000002</v>
      </c>
      <c r="E38" s="17">
        <f>E37/3</f>
        <v>8.0749714285714287</v>
      </c>
      <c r="F38" s="33">
        <f>E38*35*60</f>
        <v>16957.440000000002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0.42578125" customWidth="1"/>
    <col min="4" max="4" width="12.7109375" customWidth="1"/>
    <col min="5" max="5" width="21.28515625" customWidth="1"/>
  </cols>
  <sheetData>
    <row r="1" spans="1:5" x14ac:dyDescent="0.25">
      <c r="E1" s="34" t="s">
        <v>66</v>
      </c>
    </row>
    <row r="2" spans="1:5" ht="53.25" customHeight="1" x14ac:dyDescent="0.25">
      <c r="A2" s="40" t="s">
        <v>74</v>
      </c>
      <c r="B2" s="40"/>
      <c r="C2" s="40"/>
      <c r="D2" s="40"/>
      <c r="E2" s="40"/>
    </row>
    <row r="3" spans="1:5" ht="15.75" x14ac:dyDescent="0.25">
      <c r="A3" s="41" t="s">
        <v>0</v>
      </c>
      <c r="B3" s="41" t="s">
        <v>47</v>
      </c>
      <c r="C3" s="42" t="s">
        <v>20</v>
      </c>
      <c r="D3" s="43" t="s">
        <v>1</v>
      </c>
      <c r="E3" s="44"/>
    </row>
    <row r="4" spans="1:5" ht="47.25" x14ac:dyDescent="0.25">
      <c r="A4" s="41"/>
      <c r="B4" s="41"/>
      <c r="C4" s="42"/>
      <c r="D4" s="4" t="s">
        <v>2</v>
      </c>
      <c r="E4" s="38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11238</v>
      </c>
      <c r="E6" s="27">
        <f>D6/20</f>
        <v>561.9</v>
      </c>
    </row>
    <row r="7" spans="1:5" ht="15.75" x14ac:dyDescent="0.25">
      <c r="A7" s="10" t="s">
        <v>5</v>
      </c>
      <c r="B7" s="11" t="s">
        <v>6</v>
      </c>
      <c r="C7" s="13">
        <v>2</v>
      </c>
      <c r="D7" s="37">
        <f>D8+D9</f>
        <v>9546</v>
      </c>
      <c r="E7" s="27">
        <f t="shared" ref="E7:E30" si="0">D7/20</f>
        <v>477.3</v>
      </c>
    </row>
    <row r="8" spans="1:5" ht="15.75" x14ac:dyDescent="0.25">
      <c r="A8" s="10" t="s">
        <v>7</v>
      </c>
      <c r="B8" s="8" t="s">
        <v>61</v>
      </c>
      <c r="C8" s="13">
        <v>3</v>
      </c>
      <c r="D8" s="37">
        <v>6464</v>
      </c>
      <c r="E8" s="27">
        <f t="shared" si="0"/>
        <v>323.2</v>
      </c>
    </row>
    <row r="9" spans="1:5" ht="15.75" x14ac:dyDescent="0.25">
      <c r="A9" s="10" t="s">
        <v>51</v>
      </c>
      <c r="B9" s="8" t="s">
        <v>62</v>
      </c>
      <c r="C9" s="26">
        <v>4</v>
      </c>
      <c r="D9" s="37">
        <v>3082</v>
      </c>
      <c r="E9" s="27">
        <f t="shared" si="0"/>
        <v>154.1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7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7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7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7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7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7">
        <f>D16+D17+D18</f>
        <v>378</v>
      </c>
      <c r="E15" s="27">
        <f t="shared" si="0"/>
        <v>18.899999999999999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7">
        <v>174</v>
      </c>
      <c r="E16" s="27">
        <f t="shared" si="0"/>
        <v>8.6999999999999993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7">
        <v>38</v>
      </c>
      <c r="E17" s="27">
        <f t="shared" si="0"/>
        <v>1.9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7">
        <v>166</v>
      </c>
      <c r="E18" s="27">
        <f t="shared" si="0"/>
        <v>8.3000000000000007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1123.8</v>
      </c>
      <c r="E19" s="27">
        <f t="shared" si="0"/>
        <v>56.19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7">
        <v>921.15</v>
      </c>
      <c r="E20" s="27">
        <f t="shared" si="0"/>
        <v>46.057499999999997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7">
        <v>202.65</v>
      </c>
      <c r="E21" s="27">
        <f t="shared" si="0"/>
        <v>10.1325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1123.8</v>
      </c>
      <c r="E22" s="27">
        <f t="shared" si="0"/>
        <v>56.19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7">
        <v>921.15</v>
      </c>
      <c r="E23" s="27">
        <f t="shared" si="0"/>
        <v>46.057499999999997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7">
        <v>202.65</v>
      </c>
      <c r="E24" s="27">
        <f>D24/20</f>
        <v>10.1325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7"/>
      <c r="E26" s="27">
        <f t="shared" si="0"/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7"/>
      <c r="E29" s="27">
        <f t="shared" si="0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7"/>
      <c r="E30" s="27">
        <f t="shared" si="0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7"/>
      <c r="E31" s="27">
        <f t="shared" ref="E31" si="1">D31/35</f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13485.599999999999</v>
      </c>
      <c r="E32" s="17">
        <f>D32/D34</f>
        <v>674.28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224.75999999999996</v>
      </c>
      <c r="E33" s="18">
        <f>D33/D34</f>
        <v>11.237999999999998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674.27999999999986</v>
      </c>
      <c r="E35" s="18">
        <f>D35/D34</f>
        <v>33.713999999999992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134.85599999999997</v>
      </c>
      <c r="E36" s="23">
        <f>E35*20%</f>
        <v>6.742799999999999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809.13599999999985</v>
      </c>
      <c r="E37" s="30">
        <f>E35+E36</f>
        <v>40.456799999999987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269.71199999999993</v>
      </c>
      <c r="E38" s="17">
        <f>E37/3</f>
        <v>13.485599999999996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Ес. 6 1-35</vt:lpstr>
      <vt:lpstr>Ес. 6 36-55</vt:lpstr>
      <vt:lpstr>Ес.6 56-90</vt:lpstr>
      <vt:lpstr>Ес. 6 91-110</vt:lpstr>
      <vt:lpstr>Ес.6 111-130</vt:lpstr>
      <vt:lpstr>Ес. 6 131-165</vt:lpstr>
      <vt:lpstr>Ес.6 166-185</vt:lpstr>
      <vt:lpstr>Ес. 6 186-220</vt:lpstr>
      <vt:lpstr>Ес.6 221-240</vt:lpstr>
      <vt:lpstr>Ес.6 241-260</vt:lpstr>
      <vt:lpstr>Ес.6 261-295</vt:lpstr>
      <vt:lpstr>Ес.6 296-315</vt:lpstr>
      <vt:lpstr>Ес.6 351-370</vt:lpstr>
      <vt:lpstr>Ес.6 316-350</vt:lpstr>
      <vt:lpstr>Ес. 6 371-390</vt:lpstr>
      <vt:lpstr>Ес.6 391-425</vt:lpstr>
      <vt:lpstr>Ес.6 426-460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2020-12-07T09:30:02Z</cp:lastPrinted>
  <dcterms:created xsi:type="dcterms:W3CDTF">2018-09-18T08:41:53Z</dcterms:created>
  <dcterms:modified xsi:type="dcterms:W3CDTF">2021-03-02T09:05:16Z</dcterms:modified>
</cp:coreProperties>
</file>